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kadams\Desktop\"/>
    </mc:Choice>
  </mc:AlternateContent>
  <bookViews>
    <workbookView showHorizontalScroll="0" showVerticalScroll="0" showSheetTabs="0" xWindow="0" yWindow="0" windowWidth="21570" windowHeight="10215"/>
  </bookViews>
  <sheets>
    <sheet name="Equation" sheetId="1" r:id="rId1"/>
  </sheets>
  <definedNames>
    <definedName name="Commercial">5</definedName>
    <definedName name="No">0</definedName>
    <definedName name="_xlnm.Print_Area" localSheetId="0">Equation!$A$1:$I$36</definedName>
    <definedName name="Yes">1</definedName>
  </definedNames>
  <calcPr calcId="162913"/>
</workbook>
</file>

<file path=xl/calcChain.xml><?xml version="1.0" encoding="utf-8"?>
<calcChain xmlns="http://schemas.openxmlformats.org/spreadsheetml/2006/main">
  <c r="E6" i="1" l="1"/>
  <c r="G6" i="1" s="1"/>
  <c r="I6" i="1" s="1"/>
  <c r="E9" i="1"/>
  <c r="G9" i="1" s="1"/>
  <c r="I9" i="1" s="1"/>
  <c r="A15" i="1"/>
  <c r="B16" i="1" s="1"/>
  <c r="D15" i="1"/>
  <c r="E8" i="1" s="1"/>
  <c r="G8" i="1" s="1"/>
  <c r="I8" i="1" s="1"/>
  <c r="E7" i="1" l="1"/>
  <c r="G7" i="1" s="1"/>
  <c r="I7" i="1" s="1"/>
  <c r="E13" i="1"/>
  <c r="E11" i="1" l="1"/>
  <c r="G11" i="1" s="1"/>
  <c r="I11" i="1" s="1"/>
</calcChain>
</file>

<file path=xl/comments1.xml><?xml version="1.0" encoding="utf-8"?>
<comments xmlns="http://schemas.openxmlformats.org/spreadsheetml/2006/main">
  <authors>
    <author>David.Kendrick</author>
    <author>David Kendrick</author>
  </authors>
  <commentList>
    <comment ref="A7" authorId="0" shapeId="0">
      <text>
        <r>
          <rPr>
            <sz val="10"/>
            <color indexed="81"/>
            <rFont val="Tahoma"/>
            <family val="2"/>
          </rPr>
          <t xml:space="preserve">Assumed for aircraft of less than 10 seats each passenger will have one piece of luggage. Assumed aircraft of 10 seats or more each passenger will have two pieces of luggage.
</t>
        </r>
      </text>
    </comment>
    <comment ref="A15" authorId="1" shapeId="0">
      <text>
        <r>
          <rPr>
            <b/>
            <sz val="8"/>
            <color indexed="81"/>
            <rFont val="Tahoma"/>
            <family val="2"/>
          </rPr>
          <t>David Kendrick:</t>
        </r>
        <r>
          <rPr>
            <sz val="8"/>
            <color indexed="81"/>
            <rFont val="Tahoma"/>
            <family val="2"/>
          </rPr>
          <t xml:space="preserve">
This equation purely drives the equation in  A17 to work out if the operation is commercial or private.
  </t>
        </r>
      </text>
    </comment>
    <comment ref="D15" authorId="1" shapeId="0">
      <text>
        <r>
          <rPr>
            <b/>
            <sz val="8"/>
            <color indexed="81"/>
            <rFont val="Tahoma"/>
            <family val="2"/>
          </rPr>
          <t>David Kendrick:</t>
        </r>
        <r>
          <rPr>
            <sz val="8"/>
            <color indexed="81"/>
            <rFont val="Tahoma"/>
            <family val="2"/>
          </rPr>
          <t xml:space="preserve">
This Equation permits E6 to work out whether the operation is commercial or private with a lower passenger level (for less than 2700 kg MTOW).
</t>
        </r>
      </text>
    </comment>
  </commentList>
</comments>
</file>

<file path=xl/sharedStrings.xml><?xml version="1.0" encoding="utf-8"?>
<sst xmlns="http://schemas.openxmlformats.org/spreadsheetml/2006/main" count="37" uniqueCount="36">
  <si>
    <t>Cargo</t>
  </si>
  <si>
    <t>Baggage</t>
  </si>
  <si>
    <t>Cargo Payload</t>
  </si>
  <si>
    <t>£ - Million</t>
  </si>
  <si>
    <t>$ - Million</t>
  </si>
  <si>
    <t xml:space="preserve">Dollar </t>
  </si>
  <si>
    <t xml:space="preserve">SDR </t>
  </si>
  <si>
    <t>Exchange Rate (£)</t>
  </si>
  <si>
    <t xml:space="preserve">War Risk Required </t>
  </si>
  <si>
    <t>Combined Single Limit Required</t>
  </si>
  <si>
    <t>EC REGULATION 785/2004 INSURANCE ESTIMATOR</t>
  </si>
  <si>
    <t>Enter data here</t>
  </si>
  <si>
    <t>Commercial use (Enter Yes or No Only)</t>
  </si>
  <si>
    <t xml:space="preserve">Correct at </t>
  </si>
  <si>
    <t xml:space="preserve">Third party </t>
  </si>
  <si>
    <t>Insurance Minimum</t>
  </si>
  <si>
    <t>Passenger</t>
  </si>
  <si>
    <t xml:space="preserve">Instructions </t>
  </si>
  <si>
    <t>Aircraft Maximum Take off Mass (kgs)</t>
  </si>
  <si>
    <t>Number of Passenger seats</t>
  </si>
  <si>
    <t xml:space="preserve">1) Enter details of Maximum Take off Mass - For UK registered aircraft this can be found at </t>
  </si>
  <si>
    <t xml:space="preserve">CAA UK Aircraft Register </t>
  </si>
  <si>
    <t>2) Enter details of passenger seats (not crew)</t>
  </si>
  <si>
    <t>3) Enter aircraft cargo payload (if known)</t>
  </si>
  <si>
    <t>Airline Licensing &amp; Consumer Issues</t>
  </si>
  <si>
    <t>SDR Definition</t>
  </si>
  <si>
    <t>4) Is the aircraft used for Commercial or Private Use (only Type Yes or No - Default position is No - The Insurance category being calculated is shown in Red.  Check this meets your requirement.</t>
  </si>
  <si>
    <t>Notes</t>
  </si>
  <si>
    <t xml:space="preserve">2) Aircraft in this context includes balloons, gliders, gyroplanes and helicopters. </t>
  </si>
  <si>
    <t xml:space="preserve">1) Council Regulation minima are calculated in Special Drawing Rights (SDRs)  The sterling and dollar equivalents are for information only. Its is prudent to buy cover in excess of minima to allow for exchange rate movements. </t>
  </si>
  <si>
    <t>(Commercial includes Operating Licence holders)</t>
  </si>
  <si>
    <t>Insurance category being calculated =</t>
  </si>
  <si>
    <t>SDR Equivalent in</t>
  </si>
  <si>
    <t>SDRs Million</t>
  </si>
  <si>
    <t>Note the results given are estimates only</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</si>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</sst>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 #,##0.00_-;_-* &quot;-&quot;??_-;_-@_-"/>
    <numFmt numFmtId="165" formatCode="_-* #,##0_-;\-* #,##0_-;_-* &quot;-&quot;??_-;_-@_-"/>
    <numFmt numFmtId="166" formatCode="0.000000"/>
    <numFmt numFmtId="167" formatCode="0.0000;[Red]0.0000"/>
    <numFmt numFmtId="168" formatCode="0.00000000"/>
    <numFmt numFmtId="169" formatCode="d\-mmm\-yyyy"/>
  </numFmts>
  <fonts count="18" x14ac:knownFonts="1">
    <font>
      <sz val="10"/>
      <name val="Arial"/>
    </font>
    <font>
      <sz val="10"/>
      <name val="Arial"/>
      <family val="2"/>
    </font>
    <font>
      <sz val="10"/>
      <color indexed="8"/>
      <name val="Arial"/>
      <family val="2"/>
    </font>
    <font>
      <b/>
      <sz val="10"/>
      <color indexed="8"/>
      <name val="Arial"/>
      <family val="2"/>
    </font>
    <font>
      <b/>
      <sz val="10"/>
      <name val="Arial"/>
      <family val="2"/>
    </font>
    <font>
      <b/>
      <sz val="10"/>
      <color indexed="12"/>
      <name val="Arial"/>
      <family val="2"/>
    </font>
    <font>
      <sz val="10"/>
      <color indexed="14"/>
      <name val="Arial"/>
      <family val="2"/>
    </font>
    <font>
      <sz val="10"/>
      <color indexed="8"/>
      <name val="Arial"/>
      <family val="2"/>
    </font>
    <font>
      <sz val="10"/>
      <color indexed="81"/>
      <name val="Tahoma"/>
      <family val="2"/>
    </font>
    <font>
      <sz val="10"/>
      <name val="Arial"/>
      <family val="2"/>
    </font>
    <font>
      <b/>
      <sz val="16"/>
      <color indexed="10"/>
      <name val="Arial"/>
      <family val="2"/>
    </font>
    <font>
      <sz val="8"/>
      <color indexed="81"/>
      <name val="Tahoma"/>
      <family val="2"/>
    </font>
    <font>
      <b/>
      <sz val="8"/>
      <color indexed="81"/>
      <name val="Tahoma"/>
      <family val="2"/>
    </font>
    <font>
      <b/>
      <sz val="12"/>
      <color indexed="8"/>
      <name val="Arial"/>
      <family val="2"/>
    </font>
    <font>
      <sz val="14"/>
      <color indexed="8"/>
      <name val="Arial"/>
      <family val="2"/>
    </font>
    <font>
      <u/>
      <sz val="10"/>
      <color indexed="12"/>
      <name val="Arial"/>
      <family val="2"/>
    </font>
    <font>
      <b/>
      <u/>
      <sz val="10"/>
      <color indexed="8"/>
      <name val="Arial"/>
      <family val="2"/>
    </font>
    <font>
      <b/>
      <u/>
      <sz val="10"/>
      <name val="Arial"/>
      <family val="2"/>
    </font>
  </fonts>
  <fills count="4">
    <fill>
      <patternFill patternType="none"/>
    </fill>
    <fill>
      <patternFill patternType="gray125"/>
    </fill>
    <fill>
      <patternFill patternType="solid">
        <fgColor indexed="13"/>
        <bgColor indexed="64"/>
      </patternFill>
    </fill>
    <fill>
      <patternFill patternType="solid">
        <fgColor indexed="1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15" fillId="0" borderId="0" applyNumberFormat="0" applyFill="0" applyBorder="0" applyAlignment="0" applyProtection="0">
      <alignment vertical="top"/>
      <protection locked="0"/>
    </xf>
    <xf numFmtId="0" fontId="7" fillId="0" borderId="0"/>
  </cellStyleXfs>
  <cellXfs count="56">
    <xf numFmtId="0" fontId="0" fillId="0" borderId="0" xfId="0"/>
    <xf numFmtId="3" fontId="2" fillId="0" borderId="0" xfId="3" applyNumberFormat="1" applyFont="1" applyFill="1" applyBorder="1" applyAlignment="1">
      <alignment horizontal="right" wrapText="1"/>
    </xf>
    <xf numFmtId="166" fontId="2" fillId="2" borderId="1" xfId="0" applyNumberFormat="1" applyFont="1" applyFill="1" applyBorder="1" applyAlignment="1">
      <alignment horizontal="center"/>
    </xf>
    <xf numFmtId="0" fontId="14" fillId="0" borderId="0" xfId="0" applyFont="1" applyBorder="1" applyAlignment="1">
      <alignment wrapText="1"/>
    </xf>
    <xf numFmtId="0" fontId="13" fillId="0" borderId="0" xfId="0" applyFont="1" applyBorder="1" applyAlignment="1">
      <alignment horizontal="center"/>
    </xf>
    <xf numFmtId="0" fontId="3" fillId="0" borderId="0" xfId="0" applyFont="1" applyBorder="1"/>
    <xf numFmtId="2" fontId="3" fillId="0" borderId="0" xfId="0" applyNumberFormat="1" applyFont="1" applyBorder="1" applyAlignment="1">
      <alignment horizontal="center"/>
    </xf>
    <xf numFmtId="0" fontId="4" fillId="0" borderId="0" xfId="0" applyFont="1" applyBorder="1" applyAlignment="1">
      <alignment horizontal="center"/>
    </xf>
    <xf numFmtId="0" fontId="0" fillId="0" borderId="0" xfId="0" applyBorder="1" applyAlignment="1">
      <alignment horizontal="center"/>
    </xf>
    <xf numFmtId="165" fontId="2" fillId="0" borderId="0" xfId="1" applyNumberFormat="1" applyFont="1" applyBorder="1"/>
    <xf numFmtId="0" fontId="0" fillId="0" borderId="0" xfId="0" applyBorder="1"/>
    <xf numFmtId="0" fontId="2" fillId="0" borderId="0" xfId="0" applyFont="1" applyBorder="1" applyAlignment="1">
      <alignment wrapText="1"/>
    </xf>
    <xf numFmtId="0" fontId="3" fillId="0" borderId="0" xfId="0" applyFont="1" applyBorder="1" applyAlignment="1">
      <alignment horizontal="center"/>
    </xf>
    <xf numFmtId="0" fontId="2" fillId="3" borderId="0" xfId="0" applyFont="1" applyFill="1" applyBorder="1"/>
    <xf numFmtId="0" fontId="2" fillId="0" borderId="0" xfId="0" applyFont="1" applyBorder="1"/>
    <xf numFmtId="0" fontId="3" fillId="0" borderId="0" xfId="0" applyFont="1" applyBorder="1" applyAlignment="1">
      <alignment horizontal="left"/>
    </xf>
    <xf numFmtId="2" fontId="3" fillId="0" borderId="0" xfId="0" applyNumberFormat="1" applyFont="1" applyBorder="1" applyAlignment="1">
      <alignment horizontal="left"/>
    </xf>
    <xf numFmtId="166" fontId="2" fillId="0" borderId="0" xfId="0" applyNumberFormat="1" applyFont="1" applyFill="1" applyBorder="1" applyAlignment="1">
      <alignment horizontal="center"/>
    </xf>
    <xf numFmtId="166" fontId="2" fillId="0" borderId="0" xfId="0" applyNumberFormat="1" applyFont="1" applyBorder="1" applyAlignment="1">
      <alignment horizontal="center"/>
    </xf>
    <xf numFmtId="0" fontId="3" fillId="0" borderId="0" xfId="0" applyFont="1" applyBorder="1" applyAlignment="1">
      <alignment wrapText="1"/>
    </xf>
    <xf numFmtId="0" fontId="4" fillId="0" borderId="0" xfId="0" applyFont="1" applyBorder="1"/>
    <xf numFmtId="0" fontId="2" fillId="0" borderId="0" xfId="0" applyFont="1" applyBorder="1" applyAlignment="1">
      <alignment horizontal="center"/>
    </xf>
    <xf numFmtId="2" fontId="2" fillId="0" borderId="0" xfId="0" applyNumberFormat="1" applyFont="1" applyBorder="1" applyAlignment="1">
      <alignment horizontal="center"/>
    </xf>
    <xf numFmtId="49" fontId="2" fillId="0" borderId="0" xfId="0" applyNumberFormat="1" applyFont="1" applyBorder="1"/>
    <xf numFmtId="0" fontId="3" fillId="0" borderId="0" xfId="0" applyNumberFormat="1" applyFont="1" applyBorder="1" applyAlignment="1">
      <alignment wrapText="1"/>
    </xf>
    <xf numFmtId="38" fontId="10" fillId="0" borderId="0" xfId="0" applyNumberFormat="1" applyFont="1" applyBorder="1" applyAlignment="1">
      <alignment wrapText="1"/>
    </xf>
    <xf numFmtId="2" fontId="2" fillId="0" borderId="0" xfId="0" applyNumberFormat="1" applyFont="1" applyFill="1" applyBorder="1" applyAlignment="1">
      <alignment horizontal="center"/>
    </xf>
    <xf numFmtId="2" fontId="5" fillId="0" borderId="0" xfId="0" applyNumberFormat="1" applyFont="1" applyBorder="1" applyAlignment="1">
      <alignment horizontal="center"/>
    </xf>
    <xf numFmtId="165" fontId="2" fillId="0" borderId="0" xfId="1" applyNumberFormat="1" applyFont="1" applyBorder="1" applyAlignment="1">
      <alignment horizontal="right"/>
    </xf>
    <xf numFmtId="0" fontId="3" fillId="0" borderId="0" xfId="0" applyFont="1" applyBorder="1" applyAlignment="1">
      <alignment horizontal="left" wrapText="1"/>
    </xf>
    <xf numFmtId="0" fontId="6" fillId="0" borderId="0" xfId="0" applyFont="1" applyBorder="1"/>
    <xf numFmtId="165" fontId="3" fillId="0" borderId="0" xfId="1" applyNumberFormat="1" applyFont="1" applyBorder="1" applyAlignment="1">
      <alignment horizontal="center"/>
    </xf>
    <xf numFmtId="49" fontId="3" fillId="0" borderId="1" xfId="0" applyNumberFormat="1" applyFont="1" applyBorder="1" applyAlignment="1" applyProtection="1">
      <alignment horizontal="center"/>
      <protection locked="0"/>
    </xf>
    <xf numFmtId="0" fontId="2" fillId="2" borderId="2"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168" fontId="0" fillId="0" borderId="0" xfId="0" applyNumberFormat="1" applyBorder="1" applyAlignment="1">
      <alignment horizontal="center"/>
    </xf>
    <xf numFmtId="0" fontId="0" fillId="0" borderId="0" xfId="0" applyAlignment="1"/>
    <xf numFmtId="2" fontId="15" fillId="0" borderId="0" xfId="2" applyNumberFormat="1" applyBorder="1" applyAlignment="1" applyProtection="1">
      <alignment horizontal="center"/>
    </xf>
    <xf numFmtId="0" fontId="16" fillId="0" borderId="0" xfId="0" applyFont="1" applyBorder="1" applyAlignment="1">
      <alignment horizontal="left" wrapText="1"/>
    </xf>
    <xf numFmtId="0" fontId="4" fillId="0" borderId="0" xfId="0" applyFont="1" applyBorder="1" applyAlignment="1">
      <alignment horizontal="center" wrapText="1"/>
    </xf>
    <xf numFmtId="0" fontId="15" fillId="0" borderId="0" xfId="2" applyBorder="1" applyAlignment="1" applyProtection="1">
      <alignment horizontal="center"/>
    </xf>
    <xf numFmtId="0" fontId="17" fillId="0" borderId="0" xfId="0" applyFont="1" applyAlignment="1"/>
    <xf numFmtId="0" fontId="17" fillId="0" borderId="0" xfId="0" applyFont="1" applyBorder="1"/>
    <xf numFmtId="38" fontId="10" fillId="0" borderId="0" xfId="0" applyNumberFormat="1" applyFont="1" applyBorder="1" applyAlignment="1">
      <alignment horizontal="center" wrapText="1"/>
    </xf>
    <xf numFmtId="166" fontId="0" fillId="0" borderId="0" xfId="0" applyNumberFormat="1" applyBorder="1" applyAlignment="1">
      <alignment horizontal="center"/>
    </xf>
    <xf numFmtId="166" fontId="0" fillId="2" borderId="1" xfId="0" applyNumberFormat="1" applyFill="1" applyBorder="1" applyAlignment="1">
      <alignment horizontal="center"/>
    </xf>
    <xf numFmtId="0" fontId="0" fillId="0" borderId="0" xfId="0" applyBorder="1" applyAlignment="1" applyProtection="1">
      <alignment horizontal="center"/>
    </xf>
    <xf numFmtId="167" fontId="9" fillId="0" borderId="0" xfId="0" applyNumberFormat="1" applyFont="1" applyFill="1" applyBorder="1" applyAlignment="1" applyProtection="1">
      <alignment horizontal="center"/>
    </xf>
    <xf numFmtId="169" fontId="4" fillId="0" borderId="0" xfId="0" applyNumberFormat="1" applyFont="1" applyBorder="1" applyAlignment="1" applyProtection="1">
      <alignment horizontal="center"/>
    </xf>
    <xf numFmtId="0" fontId="3" fillId="0" borderId="0" xfId="0" applyFont="1" applyBorder="1" applyAlignment="1">
      <alignment horizontal="left" wrapText="1"/>
    </xf>
    <xf numFmtId="0" fontId="0" fillId="0" borderId="0" xfId="0" applyAlignment="1"/>
    <xf numFmtId="0" fontId="3" fillId="0" borderId="0" xfId="0" applyFont="1" applyFill="1" applyBorder="1" applyAlignment="1">
      <alignment wrapText="1"/>
    </xf>
    <xf numFmtId="0" fontId="0" fillId="0" borderId="0" xfId="0" applyAlignment="1">
      <alignment wrapText="1"/>
    </xf>
    <xf numFmtId="0" fontId="4" fillId="0" borderId="0" xfId="0" applyFont="1" applyBorder="1" applyAlignment="1">
      <alignment horizontal="center" wrapText="1"/>
    </xf>
    <xf numFmtId="0" fontId="3" fillId="0" borderId="0" xfId="0" applyFont="1" applyBorder="1" applyAlignment="1">
      <alignment wrapText="1"/>
    </xf>
  </cellXfs>
  <cellStyles count="4">
    <cellStyle name="Comma" xfId="1" builtinId="3"/>
    <cellStyle name="Hyperlink" xfId="2" builtinId="8"/>
    <cellStyle name="Normal" xfId="0" builtinId="0"/>
    <cellStyle name="Normal_Sheet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594360</xdr:colOff>
      <xdr:row>22</xdr:row>
      <xdr:rowOff>7620</xdr:rowOff>
    </xdr:from>
    <xdr:to>
      <xdr:col>8</xdr:col>
      <xdr:colOff>1165860</xdr:colOff>
      <xdr:row>28</xdr:row>
      <xdr:rowOff>160020</xdr:rowOff>
    </xdr:to>
    <xdr:pic>
      <xdr:nvPicPr>
        <xdr:cNvPr id="1061" name="Picture 30" descr="The Civil Aviation Authority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4960" y="4015740"/>
          <a:ext cx="57150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aa.co.uk/default.aspx?categoryid=148&amp;pagetype=90&amp;pageid=4881" TargetMode="External"/><Relationship Id="rId1" Type="http://schemas.openxmlformats.org/officeDocument/2006/relationships/hyperlink" Target="http://www.caa.co.uk/application.aspx?categoryid=60&amp;pagetype=65&amp;applicationid=1"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1"/>
  <sheetViews>
    <sheetView showGridLines="0" showRowColHeaders="0" showZeros="0" tabSelected="1" showOutlineSymbols="0" workbookViewId="0">
      <selection activeCell="B11" sqref="B11"/>
    </sheetView>
  </sheetViews>
  <sheetFormatPr defaultColWidth="9.140625" defaultRowHeight="12.75" x14ac:dyDescent="0.2"/>
  <cols>
    <col min="1" max="1" width="36.28515625" style="10" customWidth="1"/>
    <col min="2" max="2" width="20.28515625" style="8" customWidth="1"/>
    <col min="3" max="3" width="1.85546875" style="10" customWidth="1"/>
    <col min="4" max="4" width="19.42578125" style="10" customWidth="1"/>
    <col min="5" max="5" width="19.85546875" style="8" customWidth="1"/>
    <col min="6" max="6" width="1.85546875" style="10" customWidth="1"/>
    <col min="7" max="7" width="23.85546875" style="8" customWidth="1"/>
    <col min="8" max="8" width="1.85546875" style="10" customWidth="1"/>
    <col min="9" max="9" width="21" style="10" customWidth="1"/>
    <col min="10" max="16384" width="9.140625" style="10"/>
  </cols>
  <sheetData>
    <row r="1" spans="1:9" ht="18" x14ac:dyDescent="0.25">
      <c r="A1" s="3"/>
      <c r="B1" s="4" t="s">
        <v>10</v>
      </c>
      <c r="C1" s="5"/>
      <c r="D1" s="5"/>
      <c r="E1" s="6"/>
      <c r="F1" s="5"/>
      <c r="H1" s="8"/>
    </row>
    <row r="2" spans="1:9" ht="18" x14ac:dyDescent="0.25">
      <c r="A2" s="3"/>
      <c r="B2" s="4"/>
      <c r="C2" s="5"/>
      <c r="D2" s="5"/>
      <c r="E2" s="41" t="s">
        <v>25</v>
      </c>
      <c r="F2" s="5"/>
      <c r="H2" s="8"/>
    </row>
    <row r="3" spans="1:9" x14ac:dyDescent="0.2">
      <c r="A3" s="11"/>
      <c r="B3" s="12"/>
      <c r="C3" s="5"/>
      <c r="D3" s="5"/>
      <c r="E3" s="6"/>
      <c r="F3" s="5"/>
      <c r="G3" s="7" t="s">
        <v>32</v>
      </c>
      <c r="H3" s="8"/>
      <c r="I3" s="7" t="s">
        <v>32</v>
      </c>
    </row>
    <row r="4" spans="1:9" x14ac:dyDescent="0.2">
      <c r="A4" s="11"/>
      <c r="B4" s="12" t="s">
        <v>11</v>
      </c>
      <c r="C4" s="13"/>
      <c r="D4" s="5" t="s">
        <v>15</v>
      </c>
      <c r="E4" s="6" t="s">
        <v>33</v>
      </c>
      <c r="F4" s="13"/>
      <c r="G4" s="7" t="s">
        <v>3</v>
      </c>
      <c r="H4" s="13"/>
      <c r="I4" s="7" t="s">
        <v>4</v>
      </c>
    </row>
    <row r="5" spans="1:9" x14ac:dyDescent="0.2">
      <c r="A5" s="11"/>
      <c r="B5" s="12"/>
      <c r="C5" s="13"/>
      <c r="D5" s="14"/>
      <c r="E5" s="6"/>
      <c r="F5" s="13"/>
      <c r="G5" s="7"/>
      <c r="H5" s="13"/>
      <c r="I5" s="7"/>
    </row>
    <row r="6" spans="1:9" x14ac:dyDescent="0.2">
      <c r="A6" s="15" t="s">
        <v>18</v>
      </c>
      <c r="B6" s="33">
        <v>0</v>
      </c>
      <c r="C6" s="13"/>
      <c r="D6" s="16" t="s">
        <v>14</v>
      </c>
      <c r="E6" s="17">
        <f>0.75+IF(B6&gt;499,0.75,0)+IF(B6&gt;999,1.5,0)+IF(B6&gt;2699,4,0)+IF(B6&gt;5999,11,0)+IF(B6&gt;11999,62,0)+IF(B6&gt;24999,70,0)+IF(B6&gt;49999,150,0)+IF(B6&gt;199999,200,0)+IF(B6&gt;499999,200,0)</f>
        <v>0.75</v>
      </c>
      <c r="F6" s="13"/>
      <c r="G6" s="45">
        <f>E6/$B$20</f>
        <v>0.80386627523738174</v>
      </c>
      <c r="H6" s="13"/>
      <c r="I6" s="45">
        <f>G6*$B$19</f>
        <v>1.0908465354971271</v>
      </c>
    </row>
    <row r="7" spans="1:9" x14ac:dyDescent="0.2">
      <c r="A7" s="15" t="s">
        <v>19</v>
      </c>
      <c r="B7" s="34">
        <v>0</v>
      </c>
      <c r="C7" s="13"/>
      <c r="D7" s="15" t="s">
        <v>16</v>
      </c>
      <c r="E7" s="18">
        <f>(IF($D$15=1,0.25,0.1)+IF(AND($D$15=0,$B$6&gt;2699),0.15,0))*B7</f>
        <v>0</v>
      </c>
      <c r="F7" s="13"/>
      <c r="G7" s="45">
        <f>E7/$B$20</f>
        <v>0</v>
      </c>
      <c r="H7" s="13"/>
      <c r="I7" s="45">
        <f>G7*$B$19</f>
        <v>0</v>
      </c>
    </row>
    <row r="8" spans="1:9" x14ac:dyDescent="0.2">
      <c r="A8" s="19" t="s">
        <v>2</v>
      </c>
      <c r="B8" s="35">
        <v>0</v>
      </c>
      <c r="C8" s="13"/>
      <c r="D8" s="16" t="s">
        <v>1</v>
      </c>
      <c r="E8" s="18">
        <f>IF($D$15=1,1,0)*B7*0.001</f>
        <v>0</v>
      </c>
      <c r="F8" s="13"/>
      <c r="G8" s="45">
        <f>E8/$B$20</f>
        <v>0</v>
      </c>
      <c r="H8" s="13"/>
      <c r="I8" s="45">
        <f>G8*$B$19</f>
        <v>0</v>
      </c>
    </row>
    <row r="9" spans="1:9" x14ac:dyDescent="0.2">
      <c r="A9" s="11"/>
      <c r="B9" s="11"/>
      <c r="C9" s="13"/>
      <c r="D9" s="20" t="s">
        <v>0</v>
      </c>
      <c r="E9" s="18">
        <f>B8*0.000017</f>
        <v>0</v>
      </c>
      <c r="F9" s="13"/>
      <c r="G9" s="45">
        <f>E9/$B$20</f>
        <v>0</v>
      </c>
      <c r="H9" s="13"/>
      <c r="I9" s="45">
        <f>G9*$B$19</f>
        <v>0</v>
      </c>
    </row>
    <row r="10" spans="1:9" x14ac:dyDescent="0.2">
      <c r="A10" s="11"/>
      <c r="B10" s="21"/>
      <c r="C10" s="13"/>
      <c r="D10" s="14"/>
      <c r="E10" s="22"/>
      <c r="F10" s="13"/>
      <c r="G10" s="36"/>
      <c r="H10" s="13"/>
      <c r="I10" s="8"/>
    </row>
    <row r="11" spans="1:9" ht="27.75" customHeight="1" x14ac:dyDescent="0.2">
      <c r="A11" s="19" t="s">
        <v>12</v>
      </c>
      <c r="B11" s="32" t="s">
        <v>35</v>
      </c>
      <c r="C11" s="13"/>
      <c r="D11" s="19" t="s">
        <v>9</v>
      </c>
      <c r="E11" s="2">
        <f>SUM(E6:E10)</f>
        <v>0.75</v>
      </c>
      <c r="F11" s="13"/>
      <c r="G11" s="46">
        <f>E11/$B$20</f>
        <v>0.80386627523738174</v>
      </c>
      <c r="H11" s="13"/>
      <c r="I11" s="46">
        <f>G11*$B$19</f>
        <v>1.0908465354971271</v>
      </c>
    </row>
    <row r="12" spans="1:9" ht="25.5" x14ac:dyDescent="0.2">
      <c r="A12" s="11" t="s">
        <v>30</v>
      </c>
      <c r="B12" s="21"/>
      <c r="C12" s="13"/>
      <c r="D12" s="5"/>
      <c r="E12" s="18"/>
      <c r="F12" s="13"/>
      <c r="H12" s="13"/>
      <c r="I12" s="8"/>
    </row>
    <row r="13" spans="1:9" x14ac:dyDescent="0.2">
      <c r="A13" s="11"/>
      <c r="B13" s="21"/>
      <c r="C13" s="13"/>
      <c r="D13" s="5" t="s">
        <v>8</v>
      </c>
      <c r="E13" s="2">
        <f>$E$6</f>
        <v>0.75</v>
      </c>
      <c r="F13" s="13"/>
      <c r="H13" s="13"/>
      <c r="I13" s="8"/>
    </row>
    <row r="14" spans="1:9" hidden="1" x14ac:dyDescent="0.2">
      <c r="A14" s="11"/>
      <c r="B14" s="21"/>
      <c r="C14" s="13"/>
      <c r="D14" s="5"/>
      <c r="E14" s="18"/>
      <c r="F14" s="13"/>
      <c r="H14" s="13"/>
      <c r="I14" s="8"/>
    </row>
    <row r="15" spans="1:9" hidden="1" x14ac:dyDescent="0.2">
      <c r="A15" s="23">
        <f>IF(B11="Yes",6,5)</f>
        <v>6</v>
      </c>
      <c r="B15" s="21"/>
      <c r="C15" s="13"/>
      <c r="D15" s="14">
        <f>IF(B11="Yes",1,0)</f>
        <v>1</v>
      </c>
      <c r="E15" s="18"/>
      <c r="F15" s="13"/>
      <c r="H15" s="13"/>
      <c r="I15" s="8"/>
    </row>
    <row r="16" spans="1:9" ht="27" x14ac:dyDescent="0.3">
      <c r="A16" s="24" t="s">
        <v>31</v>
      </c>
      <c r="B16" s="44" t="str">
        <f>IF(A15=5,"Private","Commercial")</f>
        <v>Commercial</v>
      </c>
      <c r="C16" s="13"/>
      <c r="D16" s="5" t="s">
        <v>34</v>
      </c>
      <c r="E16" s="18"/>
      <c r="F16" s="13"/>
      <c r="H16" s="13"/>
      <c r="I16" s="8"/>
    </row>
    <row r="17" spans="1:9" ht="20.25" x14ac:dyDescent="0.3">
      <c r="A17" s="25"/>
      <c r="B17" s="21"/>
      <c r="C17" s="14"/>
      <c r="D17" s="5"/>
      <c r="E17" s="18"/>
      <c r="F17" s="14"/>
      <c r="G17" s="18"/>
      <c r="I17" s="8"/>
    </row>
    <row r="18" spans="1:9" x14ac:dyDescent="0.2">
      <c r="A18" s="19" t="s">
        <v>7</v>
      </c>
      <c r="B18" s="21"/>
      <c r="C18" s="14"/>
      <c r="E18" s="26"/>
      <c r="F18" s="21"/>
      <c r="G18" s="27"/>
      <c r="I18" s="28"/>
    </row>
    <row r="19" spans="1:9" x14ac:dyDescent="0.2">
      <c r="A19" s="11" t="s">
        <v>5</v>
      </c>
      <c r="B19" s="47">
        <v>1.357</v>
      </c>
      <c r="C19" s="14"/>
      <c r="E19" s="10"/>
      <c r="F19" s="14"/>
      <c r="I19" s="9"/>
    </row>
    <row r="20" spans="1:9" x14ac:dyDescent="0.2">
      <c r="A20" s="11" t="s">
        <v>6</v>
      </c>
      <c r="B20" s="48">
        <v>0.93299100000000001</v>
      </c>
      <c r="C20" s="14"/>
      <c r="D20" s="21"/>
      <c r="E20" s="22"/>
      <c r="F20" s="14"/>
      <c r="I20" s="9"/>
    </row>
    <row r="21" spans="1:9" x14ac:dyDescent="0.2">
      <c r="A21" s="11" t="s">
        <v>13</v>
      </c>
      <c r="B21" s="49">
        <v>42993</v>
      </c>
      <c r="C21" s="14"/>
      <c r="D21" s="21"/>
      <c r="E21" s="18"/>
      <c r="F21" s="14"/>
      <c r="I21" s="9"/>
    </row>
    <row r="22" spans="1:9" s="30" customFormat="1" x14ac:dyDescent="0.2">
      <c r="A22" s="29"/>
      <c r="C22" s="21"/>
      <c r="D22" s="21"/>
      <c r="E22" s="22"/>
      <c r="F22" s="14"/>
      <c r="G22" s="8"/>
      <c r="H22" s="10"/>
      <c r="I22" s="9"/>
    </row>
    <row r="23" spans="1:9" x14ac:dyDescent="0.2">
      <c r="A23" s="29"/>
      <c r="B23" s="21"/>
      <c r="C23" s="21"/>
      <c r="D23" s="21"/>
      <c r="E23" s="26"/>
      <c r="F23" s="21"/>
      <c r="G23" s="27"/>
      <c r="I23" s="31"/>
    </row>
    <row r="24" spans="1:9" x14ac:dyDescent="0.2">
      <c r="A24" s="39" t="s">
        <v>17</v>
      </c>
      <c r="B24" s="21"/>
      <c r="C24" s="21"/>
      <c r="D24" s="21"/>
      <c r="E24" s="26"/>
      <c r="F24" s="21"/>
      <c r="G24" s="27"/>
      <c r="I24" s="31"/>
    </row>
    <row r="25" spans="1:9" hidden="1" x14ac:dyDescent="0.2">
      <c r="A25" s="19"/>
      <c r="B25" s="21"/>
      <c r="C25" s="21"/>
      <c r="D25" s="21"/>
      <c r="E25" s="26"/>
      <c r="F25" s="21"/>
      <c r="G25" s="27"/>
      <c r="I25" s="1"/>
    </row>
    <row r="26" spans="1:9" x14ac:dyDescent="0.2">
      <c r="A26" s="50" t="s">
        <v>20</v>
      </c>
      <c r="B26" s="51"/>
      <c r="C26" s="51"/>
      <c r="D26" s="51"/>
      <c r="E26" s="51"/>
      <c r="F26" s="21"/>
      <c r="G26" s="38" t="s">
        <v>21</v>
      </c>
      <c r="I26" s="1"/>
    </row>
    <row r="27" spans="1:9" hidden="1" x14ac:dyDescent="0.2">
      <c r="A27" s="19"/>
      <c r="B27" s="21"/>
      <c r="C27" s="21"/>
      <c r="D27" s="21"/>
      <c r="E27" s="26"/>
      <c r="F27" s="21"/>
      <c r="G27" s="27"/>
    </row>
    <row r="28" spans="1:9" x14ac:dyDescent="0.2">
      <c r="A28" s="55" t="s">
        <v>22</v>
      </c>
      <c r="B28" s="51"/>
      <c r="C28" s="51"/>
      <c r="D28" s="51"/>
      <c r="E28" s="51"/>
      <c r="F28" s="21"/>
      <c r="G28" s="27"/>
    </row>
    <row r="29" spans="1:9" x14ac:dyDescent="0.2">
      <c r="A29" s="55" t="s">
        <v>23</v>
      </c>
      <c r="B29" s="51"/>
      <c r="C29" s="51"/>
      <c r="D29" s="51"/>
      <c r="E29" s="26"/>
      <c r="F29" s="21"/>
      <c r="G29" s="27"/>
    </row>
    <row r="30" spans="1:9" x14ac:dyDescent="0.2">
      <c r="A30" s="50" t="s">
        <v>26</v>
      </c>
      <c r="B30" s="51"/>
      <c r="C30" s="51"/>
      <c r="D30" s="51"/>
      <c r="E30" s="51"/>
      <c r="F30" s="21"/>
      <c r="G30" s="27"/>
      <c r="I30" s="54" t="s">
        <v>24</v>
      </c>
    </row>
    <row r="31" spans="1:9" x14ac:dyDescent="0.2">
      <c r="A31" s="51"/>
      <c r="B31" s="51"/>
      <c r="C31" s="51"/>
      <c r="D31" s="51"/>
      <c r="E31" s="51"/>
      <c r="F31" s="21"/>
      <c r="G31" s="27"/>
      <c r="I31" s="54"/>
    </row>
    <row r="32" spans="1:9" x14ac:dyDescent="0.2">
      <c r="A32" s="37"/>
      <c r="B32" s="37"/>
      <c r="C32" s="37"/>
      <c r="D32" s="37"/>
      <c r="E32" s="37"/>
      <c r="F32" s="21"/>
      <c r="G32" s="27"/>
      <c r="I32" s="40"/>
    </row>
    <row r="33" spans="1:9" x14ac:dyDescent="0.2">
      <c r="A33" s="42" t="s">
        <v>27</v>
      </c>
      <c r="B33" s="37"/>
      <c r="C33" s="37"/>
      <c r="D33" s="37"/>
      <c r="E33" s="37"/>
      <c r="F33" s="21"/>
      <c r="G33" s="27"/>
      <c r="I33" s="40"/>
    </row>
    <row r="34" spans="1:9" x14ac:dyDescent="0.2">
      <c r="A34" s="52" t="s">
        <v>29</v>
      </c>
      <c r="B34" s="53"/>
      <c r="C34" s="53"/>
      <c r="D34" s="53"/>
      <c r="E34" s="53"/>
    </row>
    <row r="35" spans="1:9" ht="26.25" customHeight="1" x14ac:dyDescent="0.2">
      <c r="A35" s="53"/>
      <c r="B35" s="53"/>
      <c r="C35" s="53"/>
      <c r="D35" s="53"/>
      <c r="E35" s="53"/>
    </row>
    <row r="36" spans="1:9" x14ac:dyDescent="0.2">
      <c r="A36" s="20" t="s">
        <v>28</v>
      </c>
    </row>
    <row r="38" spans="1:9" x14ac:dyDescent="0.2">
      <c r="A38" s="43"/>
    </row>
    <row r="41" spans="1:9" x14ac:dyDescent="0.2">
      <c r="B41"/>
    </row>
  </sheetData>
  <sheetProtection algorithmName="SHA-512" hashValue="isB1JCWqrSkdsGn8cVyG4MoB7PkUnKMuUJau7pZqDRuy8OOsdApBrwKAFqEirJOwMwkArYqBceBhXyG2Y/R9Ug==" saltValue="t94Cv5CuSb7SOy3GI8GHIw==" spinCount="100000" sheet="1" selectLockedCells="1"/>
  <protectedRanges>
    <protectedRange sqref="B11" name="Commercial use yes or no"/>
  </protectedRanges>
  <mergeCells count="6">
    <mergeCell ref="A30:E31"/>
    <mergeCell ref="A34:E35"/>
    <mergeCell ref="A26:E26"/>
    <mergeCell ref="I30:I31"/>
    <mergeCell ref="A28:E28"/>
    <mergeCell ref="A29:D29"/>
  </mergeCells>
  <phoneticPr fontId="0" type="noConversion"/>
  <hyperlinks>
    <hyperlink ref="G26" r:id="rId1"/>
    <hyperlink ref="E2" r:id="rId2"/>
  </hyperlinks>
  <pageMargins left="0.15748031496062992" right="0.15748031496062992" top="0.11811023622047245" bottom="0.39370078740157483" header="0.31496062992125984" footer="0.11811023622047245"/>
  <pageSetup paperSize="9"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Equation</vt:lpstr>
      <vt:lpstr>Equation!Print_Area</vt:lpstr>
    </vt:vector>
  </TitlesOfParts>
  <Company>Civil Aviation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David.Kendrick</dc:creator>
  <cp:lastModifiedBy>Kevin Adams</cp:lastModifiedBy>
  <cp:lastPrinted>2008-10-23T07:59:42Z</cp:lastPrinted>
  <dcterms:created xsi:type="dcterms:W3CDTF">2005-01-11T14:26:44Z</dcterms:created>
  <dcterms:modified xsi:type="dcterms:W3CDTF">2019-06-11T12:52:13Z</dcterms:modified>
</cp:coreProperties>
</file>